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er.local\sharefer\Ferrara\Uffici\Gare\2021. Procedure\8664822550 - BUONI PASTO 2021-2023\00 FILE EDIT\INVIO\"/>
    </mc:Choice>
  </mc:AlternateContent>
  <xr:revisionPtr revIDLastSave="0" documentId="13_ncr:1_{B720CAF3-7F2A-42E1-B413-598AFAE45247}" xr6:coauthVersionLast="46" xr6:coauthVersionMax="46" xr10:uidLastSave="{00000000-0000-0000-0000-000000000000}"/>
  <bookViews>
    <workbookView xWindow="-120" yWindow="-120" windowWidth="20730" windowHeight="11160" tabRatio="602" xr2:uid="{00000000-000D-0000-FFFF-FFFF00000000}"/>
  </bookViews>
  <sheets>
    <sheet name="METODO CALCOLO " sheetId="31" r:id="rId1"/>
  </sheets>
  <calcPr calcId="181029"/>
</workbook>
</file>

<file path=xl/calcChain.xml><?xml version="1.0" encoding="utf-8"?>
<calcChain xmlns="http://schemas.openxmlformats.org/spreadsheetml/2006/main">
  <c r="I23" i="31" l="1"/>
  <c r="L23" i="31" s="1"/>
  <c r="M18" i="31"/>
  <c r="N18" i="31"/>
  <c r="O18" i="31"/>
  <c r="P18" i="31"/>
  <c r="M19" i="31"/>
  <c r="N19" i="31"/>
  <c r="O19" i="31"/>
  <c r="P19" i="31"/>
  <c r="M20" i="31"/>
  <c r="N20" i="31"/>
  <c r="O20" i="31"/>
  <c r="P20" i="31"/>
  <c r="M21" i="31"/>
  <c r="N21" i="31"/>
  <c r="O21" i="31"/>
  <c r="P21" i="31"/>
  <c r="M22" i="31"/>
  <c r="N22" i="31"/>
  <c r="O22" i="31"/>
  <c r="P22" i="31"/>
  <c r="M23" i="31"/>
  <c r="N23" i="31"/>
  <c r="O23" i="31"/>
  <c r="P23" i="31"/>
  <c r="M24" i="31"/>
  <c r="N24" i="31"/>
  <c r="O24" i="31"/>
  <c r="P24" i="31"/>
  <c r="M10" i="31"/>
  <c r="N10" i="31"/>
  <c r="O10" i="31"/>
  <c r="P10" i="31"/>
  <c r="M11" i="31"/>
  <c r="N11" i="31"/>
  <c r="O11" i="31"/>
  <c r="P11" i="31"/>
  <c r="M12" i="31"/>
  <c r="N12" i="31"/>
  <c r="O12" i="31"/>
  <c r="P12" i="31"/>
  <c r="M13" i="31"/>
  <c r="N13" i="31"/>
  <c r="O13" i="31"/>
  <c r="P13" i="31"/>
  <c r="M14" i="31"/>
  <c r="N14" i="31"/>
  <c r="O14" i="31"/>
  <c r="P14" i="31"/>
  <c r="M15" i="31"/>
  <c r="N15" i="31"/>
  <c r="O15" i="31"/>
  <c r="P15" i="31"/>
  <c r="M16" i="31"/>
  <c r="N16" i="31"/>
  <c r="O16" i="31"/>
  <c r="P16" i="31"/>
  <c r="O9" i="31"/>
  <c r="N9" i="31"/>
  <c r="L19" i="31"/>
  <c r="K25" i="31"/>
  <c r="F25" i="31"/>
  <c r="J24" i="31"/>
  <c r="I24" i="31"/>
  <c r="J23" i="31"/>
  <c r="J22" i="31"/>
  <c r="I22" i="31"/>
  <c r="L22" i="31" s="1"/>
  <c r="J21" i="31"/>
  <c r="I21" i="31"/>
  <c r="L21" i="31" s="1"/>
  <c r="J20" i="31"/>
  <c r="I20" i="31"/>
  <c r="L20" i="31" s="1"/>
  <c r="J19" i="31"/>
  <c r="I19" i="31"/>
  <c r="J18" i="31"/>
  <c r="I18" i="31"/>
  <c r="L18" i="31" s="1"/>
  <c r="P17" i="31"/>
  <c r="O17" i="31"/>
  <c r="N17" i="31"/>
  <c r="M17" i="31"/>
  <c r="J17" i="31"/>
  <c r="I17" i="31"/>
  <c r="L17" i="31" s="1"/>
  <c r="J16" i="31"/>
  <c r="L16" i="31" s="1"/>
  <c r="I16" i="31"/>
  <c r="J15" i="31"/>
  <c r="L15" i="31" s="1"/>
  <c r="I15" i="31"/>
  <c r="J14" i="31"/>
  <c r="L14" i="31" s="1"/>
  <c r="I14" i="31"/>
  <c r="J13" i="31"/>
  <c r="I13" i="31"/>
  <c r="J12" i="31"/>
  <c r="L12" i="31" s="1"/>
  <c r="I12" i="31"/>
  <c r="J11" i="31"/>
  <c r="L11" i="31" s="1"/>
  <c r="I11" i="31"/>
  <c r="J10" i="31"/>
  <c r="L10" i="31" s="1"/>
  <c r="I10" i="31"/>
  <c r="P9" i="31"/>
  <c r="M9" i="31"/>
  <c r="J9" i="31"/>
  <c r="L9" i="31" s="1"/>
  <c r="I9" i="31"/>
  <c r="L24" i="31" l="1"/>
  <c r="L13" i="31"/>
  <c r="I25" i="31"/>
  <c r="L25" i="31" l="1"/>
  <c r="M31" i="31" s="1"/>
  <c r="M32" i="31" s="1"/>
  <c r="M35" i="31" s="1"/>
  <c r="O35" i="31" l="1"/>
  <c r="N35" i="31"/>
</calcChain>
</file>

<file path=xl/sharedStrings.xml><?xml version="1.0" encoding="utf-8"?>
<sst xmlns="http://schemas.openxmlformats.org/spreadsheetml/2006/main" count="49" uniqueCount="49">
  <si>
    <t>Note</t>
  </si>
  <si>
    <t>REGGIO EMILIA</t>
  </si>
  <si>
    <t>MODENA</t>
  </si>
  <si>
    <t>GUASTALLA</t>
  </si>
  <si>
    <t>SASSUOLO</t>
  </si>
  <si>
    <t>CAVRIAGO</t>
  </si>
  <si>
    <t>BIBBIANO/CIANO</t>
  </si>
  <si>
    <t>CASALECCHIO</t>
  </si>
  <si>
    <t>CRESPELLANO/VALSAMOGGIA/VIGNOLA</t>
  </si>
  <si>
    <t>SERMIDE/POGGIO RUSCO</t>
  </si>
  <si>
    <t>BONDENO</t>
  </si>
  <si>
    <t>FERRARA 1 - CITTA</t>
  </si>
  <si>
    <t>FERRARA 2 - COMUNI</t>
  </si>
  <si>
    <t>BOLOGNA 1 - CENTRO</t>
  </si>
  <si>
    <t>BOLOGNA 2 - LINEA</t>
  </si>
  <si>
    <t>SUZZARA</t>
  </si>
  <si>
    <t>Ntot=</t>
  </si>
  <si>
    <t>Nb = ulteriori esercizi (rispetto ad Na) che si intende convenzionare</t>
  </si>
  <si>
    <t>NR.  ESERCIZI DICHIARATI DALL'OE PER AREA DI CUI:</t>
  </si>
  <si>
    <t>Na+Nb</t>
  </si>
  <si>
    <t>PARMA/LENTIGIONE</t>
  </si>
  <si>
    <t>A = N.  ESERCIZI CALCOLATI DA FER PER AREA</t>
  </si>
  <si>
    <t xml:space="preserve">Na = già convenzionati PRECEDENTEMENTE alla partecipazione alla gara
</t>
  </si>
  <si>
    <t>1) RIF. SVO - ELEMENTO DI VALUTAZIONE N. 3 - TABELLA ESERCIZI OFFERTI</t>
  </si>
  <si>
    <t>↓</t>
  </si>
  <si>
    <t>OT(a)i = Ʃpi =Offerta tecnica del concorrente (a) relativamente all’elemento di valutazione (i)</t>
  </si>
  <si>
    <t>2) CALCOLO DEL PUNTEGGIO Pi - 1° INTERPOLAZIONE</t>
  </si>
  <si>
    <t>Concorrente 1</t>
  </si>
  <si>
    <t>Concorrente 2</t>
  </si>
  <si>
    <t>Concorrente 3</t>
  </si>
  <si>
    <t xml:space="preserve">OT(a)i </t>
  </si>
  <si>
    <t xml:space="preserve">Pmax attribuibile </t>
  </si>
  <si>
    <t>Formula di interpolazione</t>
  </si>
  <si>
    <t>OT(max)i</t>
  </si>
  <si>
    <t>per l'elemento di valutazione n. 3 della SVO</t>
  </si>
  <si>
    <t>Punteggio ottenuto dal concorrente (a) per l'elemento di valutazione (i) a seguito 2° interpolazione</t>
  </si>
  <si>
    <t>3) CALCOLO DEL PUNTEGGIO OTint(a)i - 2° INTERPOLAZIONE</t>
  </si>
  <si>
    <t>OTint(a)i = [OT(a)i / OT(max)i]*Pmax</t>
  </si>
  <si>
    <t>OTint(a)i</t>
  </si>
  <si>
    <t>AREA INDIVIDUATA DA FER</t>
  </si>
  <si>
    <t>Na+0,90*Nb</t>
  </si>
  <si>
    <t>PESO SUB-ELEMENTO Parea(i)</t>
  </si>
  <si>
    <t>CASO 1: Na+0,9*Nb ≥ A                           --&gt;    Punteggio = Parea(i)*1,00
CASO 2: A - 2 ≤ Na+0,9*Nb &lt; A             --&gt;    Punteggio = Parea(i) *0,85
CASO 3: A - 4 ≤ Na+0,9*Nb &lt; A - 2       --&gt;    Punteggio =Parea(i)*0,80
CASO 4: Na+0,9*Nb &lt; A - 4                    --&gt;    Punteggio = Parea(i)*0,75</t>
  </si>
  <si>
    <t>CASO 1: Na+0,9*Nb ≥ A                           --&gt;    Punteggio = Parea(i)*1,00
CASO 2: A - 5 ≤ Na+0,9*Nb &lt; A             --&gt;    Punteggio = Parea(i) *0,85
CASO 3: A - 10 ≤ Na+0,9*Nb &lt; A - 5       --&gt;    Punteggio =Parea(i)*0,80
CASO 4: Na+0,9*Nb &lt; A - 10                    --&gt;    Punteggio = Parea(i)*0,75</t>
  </si>
  <si>
    <r>
      <rPr>
        <b/>
        <sz val="16"/>
        <color rgb="FFFF0000"/>
        <rFont val="Calibri"/>
        <family val="2"/>
        <scheme val="minor"/>
      </rPr>
      <t>(*)</t>
    </r>
    <r>
      <rPr>
        <b/>
        <sz val="16"/>
        <color theme="1"/>
        <rFont val="Calibri"/>
        <family val="2"/>
        <scheme val="minor"/>
      </rPr>
      <t>Ntot offerto =</t>
    </r>
  </si>
  <si>
    <t>SUB-PUNTEGGIO Pi</t>
  </si>
  <si>
    <t>CRITERIO DI CALCOLO DEL SUB-PUNTEGGIO</t>
  </si>
  <si>
    <r>
      <t xml:space="preserve">ESEMPIO METODO DI CALCOLO
 </t>
    </r>
    <r>
      <rPr>
        <b/>
        <u/>
        <sz val="14"/>
        <color theme="1"/>
        <rFont val="Calibri"/>
        <family val="2"/>
        <scheme val="minor"/>
      </rPr>
      <t>(fornito esclusivamente ai fini trasparenza sul metodo di calcolo utilizzato: FER declina ogni responsabilità per ogni eventualità indotta da un utilizzo improprio del documento)</t>
    </r>
  </si>
  <si>
    <r>
      <rPr>
        <b/>
        <sz val="11"/>
        <color rgb="FFFF0000"/>
        <rFont val="Calibri"/>
        <family val="2"/>
        <scheme val="minor"/>
      </rPr>
      <t>(*)</t>
    </r>
    <r>
      <rPr>
        <sz val="11"/>
        <color theme="1"/>
        <rFont val="Calibri"/>
        <family val="2"/>
        <scheme val="minor"/>
      </rPr>
      <t xml:space="preserve"> fermo restando i seguenti</t>
    </r>
    <r>
      <rPr>
        <b/>
        <sz val="11"/>
        <color theme="1"/>
        <rFont val="Calibri"/>
        <family val="2"/>
        <scheme val="minor"/>
      </rPr>
      <t xml:space="preserve"> vincoli minimi:</t>
    </r>
    <r>
      <rPr>
        <sz val="11"/>
        <color theme="1"/>
        <rFont val="Calibri"/>
        <family val="2"/>
        <scheme val="minor"/>
      </rPr>
      <t xml:space="preserve">
all’interno di ciascuna Area individuata da FER dovranno essere presenti almeno 3 esercizi </t>
    </r>
    <r>
      <rPr>
        <b/>
        <sz val="11"/>
        <color theme="1"/>
        <rFont val="Calibri"/>
        <family val="2"/>
        <scheme val="minor"/>
      </rPr>
      <t>geograficamente localizzati (*). Laddove all'interno dell'Area sia presente un</t>
    </r>
    <r>
      <rPr>
        <sz val="11"/>
        <color theme="1"/>
        <rFont val="Calibri"/>
        <family val="2"/>
        <scheme val="minor"/>
      </rPr>
      <t xml:space="preserve"> DEPOSITO dovrà essere garantito almeno 1 esercizio entro 2 km dallo stesso.
</t>
    </r>
    <r>
      <rPr>
        <b/>
        <sz val="11"/>
        <color theme="1"/>
        <rFont val="Calibri"/>
        <family val="2"/>
        <scheme val="minor"/>
      </rPr>
      <t xml:space="preserve">geograficamente localizzati (*) </t>
    </r>
    <r>
      <rPr>
        <sz val="11"/>
        <color theme="1"/>
        <rFont val="Calibri"/>
        <family val="2"/>
        <scheme val="minor"/>
      </rPr>
      <t xml:space="preserve">= ricadenti nei territori comunali di appartenenza dei punti di interesse rientranti nell’Area individuata da FER
NB: è disposta </t>
    </r>
    <r>
      <rPr>
        <b/>
        <sz val="11"/>
        <color theme="1"/>
        <rFont val="Calibri"/>
        <family val="2"/>
        <scheme val="minor"/>
      </rPr>
      <t>l'ESCLUSIONE</t>
    </r>
    <r>
      <rPr>
        <sz val="11"/>
        <color theme="1"/>
        <rFont val="Calibri"/>
        <family val="2"/>
        <scheme val="minor"/>
      </rPr>
      <t xml:space="preserve"> per offerta vincolata nel caso in cui l'Operatore Economico dichiarasse, in riferimento alla stessa Area individuata da FER, Na = 0 e Nb = 0. 
       ES.: Area: CASALECCHIO --&gt; Na = 0 + Nb = 0 --&gt; ESCLUSIONE
ULTERIORI ESEMPI:
Area: CASALECCHIO A=20; presenza di DEPOSITO
Na = 4; Nb = 6; Na+Nb = 10 &gt; 3 E su 10 offerti, almeno 1 entro 2 km dal deposito  → VALIDA
Na = 4; Nb = 6; Na+Nb = 10 &gt; 3 E su 10 offerti, NESSUNO 1 entro 2 km dal deposito → NON VALIDA
Na = 2; Nb = 1; Na+Nb = 3  E su 3 offerti, almeno 1 entro 2 km dal deposito → VALIDA
Na = 2; Nb = 1; Na+Nb = 3  E su 3 offerti, NESSUNO 1 entro 2 km dal deposito → NON VALIDA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</si>
</sst>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FF6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9" fontId="5" fillId="0" borderId="0" applyFont="0" applyFill="0" applyBorder="0" applyAlignment="0" applyProtection="0"/>
    <xf numFmtId="0" fontId="2" fillId="0" borderId="0"/>
  </cellStyleXfs>
  <cellXfs count="113">
    <xf numFmtId="0" fontId="0" fillId="0" borderId="0" xfId="0"/>
    <xf numFmtId="0" fontId="0" fillId="0" borderId="0" xfId="0" applyFill="1"/>
    <xf numFmtId="0" fontId="0" fillId="0" borderId="16" xfId="0" applyBorder="1" applyAlignment="1">
      <alignment horizontal="left"/>
    </xf>
    <xf numFmtId="0" fontId="0" fillId="0" borderId="16" xfId="0" applyBorder="1"/>
    <xf numFmtId="0" fontId="0" fillId="0" borderId="0" xfId="0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center"/>
    </xf>
    <xf numFmtId="0" fontId="8" fillId="0" borderId="22" xfId="0" applyFont="1" applyFill="1" applyBorder="1" applyAlignment="1"/>
    <xf numFmtId="0" fontId="11" fillId="0" borderId="16" xfId="0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quotePrefix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right" vertical="center"/>
    </xf>
    <xf numFmtId="0" fontId="0" fillId="0" borderId="33" xfId="0" applyBorder="1" applyAlignment="1"/>
    <xf numFmtId="0" fontId="0" fillId="0" borderId="31" xfId="0" applyBorder="1" applyAlignment="1"/>
    <xf numFmtId="0" fontId="0" fillId="0" borderId="26" xfId="0" applyBorder="1" applyAlignment="1">
      <alignment horizontal="left" wrapText="1"/>
    </xf>
    <xf numFmtId="0" fontId="0" fillId="2" borderId="6" xfId="0" applyFill="1" applyBorder="1"/>
    <xf numFmtId="0" fontId="3" fillId="0" borderId="28" xfId="0" applyFont="1" applyFill="1" applyBorder="1" applyAlignment="1">
      <alignment vertical="center"/>
    </xf>
    <xf numFmtId="0" fontId="0" fillId="0" borderId="28" xfId="0" applyFill="1" applyBorder="1"/>
    <xf numFmtId="0" fontId="0" fillId="0" borderId="4" xfId="0" applyBorder="1"/>
    <xf numFmtId="2" fontId="8" fillId="3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0" xfId="0" applyFill="1" applyBorder="1"/>
    <xf numFmtId="0" fontId="0" fillId="0" borderId="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2" xfId="0" applyFill="1" applyBorder="1"/>
    <xf numFmtId="2" fontId="0" fillId="3" borderId="1" xfId="0" applyNumberForma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9" fillId="0" borderId="17" xfId="0" applyFont="1" applyBorder="1" applyAlignment="1">
      <alignment horizontal="right"/>
    </xf>
    <xf numFmtId="0" fontId="9" fillId="0" borderId="19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/>
    <xf numFmtId="0" fontId="0" fillId="0" borderId="13" xfId="0" applyFill="1" applyBorder="1" applyAlignment="1">
      <alignment horizontal="center" vertical="center"/>
    </xf>
    <xf numFmtId="2" fontId="0" fillId="3" borderId="21" xfId="0" applyNumberFormat="1" applyFill="1" applyBorder="1" applyAlignment="1">
      <alignment horizontal="center"/>
    </xf>
    <xf numFmtId="0" fontId="0" fillId="0" borderId="17" xfId="0" applyBorder="1"/>
    <xf numFmtId="0" fontId="0" fillId="0" borderId="5" xfId="0" applyBorder="1" applyAlignment="1">
      <alignment horizontal="left"/>
    </xf>
    <xf numFmtId="2" fontId="0" fillId="0" borderId="0" xfId="0" applyNumberFormat="1" applyFill="1" applyAlignment="1">
      <alignment horizontal="center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</cellXfs>
  <cellStyles count="4">
    <cellStyle name="Normale" xfId="0" builtinId="0"/>
    <cellStyle name="Normale 2" xfId="1" xr:uid="{00000000-0005-0000-0000-000002000000}"/>
    <cellStyle name="Normale 2 2" xfId="3" xr:uid="{00000000-0005-0000-0000-000003000000}"/>
    <cellStyle name="Percentuale 2" xfId="2" xr:uid="{00000000-0005-0000-0000-000005000000}"/>
  </cellStyles>
  <dxfs count="0"/>
  <tableStyles count="0" defaultTableStyle="TableStyleMedium2" defaultPivotStyle="PivotStyleLight16"/>
  <colors>
    <mruColors>
      <color rgb="FFFF0066"/>
      <color rgb="FF99FF66"/>
      <color rgb="FFFFFF69"/>
      <color rgb="FF21CB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F889D-82F5-472E-82B5-2BE104E8EE20}">
  <sheetPr>
    <pageSetUpPr fitToPage="1"/>
  </sheetPr>
  <dimension ref="E2:U42"/>
  <sheetViews>
    <sheetView tabSelected="1" topLeftCell="E7" zoomScale="70" zoomScaleNormal="70" workbookViewId="0">
      <selection activeCell="A23" sqref="A23:XFD23"/>
    </sheetView>
  </sheetViews>
  <sheetFormatPr defaultRowHeight="15" x14ac:dyDescent="0.25"/>
  <cols>
    <col min="1" max="1" width="35.140625" bestFit="1" customWidth="1"/>
    <col min="2" max="2" width="39.140625" bestFit="1" customWidth="1"/>
    <col min="3" max="3" width="18.7109375" customWidth="1"/>
    <col min="4" max="4" width="28.28515625" customWidth="1"/>
    <col min="5" max="5" width="35.7109375" customWidth="1"/>
    <col min="6" max="6" width="31" style="1" bestFit="1" customWidth="1"/>
    <col min="7" max="8" width="30" style="1" customWidth="1"/>
    <col min="9" max="9" width="27.42578125" style="1" customWidth="1"/>
    <col min="10" max="11" width="23.28515625" style="1" customWidth="1"/>
    <col min="12" max="12" width="24.28515625" style="1" customWidth="1"/>
    <col min="13" max="13" width="26.85546875" customWidth="1"/>
    <col min="14" max="14" width="27.5703125" customWidth="1"/>
    <col min="15" max="16" width="28.5703125" customWidth="1"/>
    <col min="17" max="17" width="10.5703125" bestFit="1" customWidth="1"/>
    <col min="18" max="18" width="14.7109375" bestFit="1" customWidth="1"/>
    <col min="19" max="20" width="14.42578125" bestFit="1" customWidth="1"/>
    <col min="21" max="21" width="16.7109375" customWidth="1"/>
  </cols>
  <sheetData>
    <row r="2" spans="5:21" ht="15.75" thickBot="1" x14ac:dyDescent="0.3"/>
    <row r="3" spans="5:21" ht="71.25" customHeight="1" thickBot="1" x14ac:dyDescent="0.3">
      <c r="E3" s="87" t="s">
        <v>47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</row>
    <row r="4" spans="5:21" ht="21" customHeight="1" x14ac:dyDescent="0.25">
      <c r="E4" s="104" t="s">
        <v>23</v>
      </c>
      <c r="F4" s="63"/>
      <c r="G4" s="63"/>
      <c r="H4" s="63"/>
      <c r="I4" s="64"/>
      <c r="J4" s="63" t="s">
        <v>26</v>
      </c>
      <c r="K4" s="63"/>
      <c r="L4" s="63"/>
      <c r="M4" s="63"/>
      <c r="N4" s="63"/>
      <c r="O4" s="63"/>
      <c r="P4" s="63"/>
      <c r="Q4" s="63"/>
      <c r="R4" s="63"/>
      <c r="S4" s="63"/>
      <c r="T4" s="63"/>
      <c r="U4" s="64"/>
    </row>
    <row r="5" spans="5:21" ht="15.75" customHeight="1" thickBot="1" x14ac:dyDescent="0.3">
      <c r="E5" s="105"/>
      <c r="F5" s="65"/>
      <c r="G5" s="65"/>
      <c r="H5" s="65"/>
      <c r="I5" s="66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6"/>
    </row>
    <row r="6" spans="5:21" ht="30.75" customHeight="1" x14ac:dyDescent="0.25">
      <c r="E6" s="106" t="s">
        <v>39</v>
      </c>
      <c r="F6" s="108" t="s">
        <v>21</v>
      </c>
      <c r="G6" s="110" t="s">
        <v>18</v>
      </c>
      <c r="H6" s="111"/>
      <c r="I6" s="108" t="s">
        <v>19</v>
      </c>
      <c r="J6" s="112" t="s">
        <v>40</v>
      </c>
      <c r="K6" s="56" t="s">
        <v>41</v>
      </c>
      <c r="L6" s="67" t="s">
        <v>45</v>
      </c>
      <c r="M6" s="57" t="s">
        <v>46</v>
      </c>
      <c r="N6" s="58"/>
      <c r="O6" s="58"/>
      <c r="P6" s="58"/>
      <c r="Q6" s="58"/>
      <c r="R6" s="58"/>
      <c r="S6" s="58"/>
      <c r="T6" s="58"/>
      <c r="U6" s="59"/>
    </row>
    <row r="7" spans="5:21" x14ac:dyDescent="0.25">
      <c r="E7" s="107"/>
      <c r="F7" s="109"/>
      <c r="G7" s="68" t="s">
        <v>22</v>
      </c>
      <c r="H7" s="69" t="s">
        <v>17</v>
      </c>
      <c r="I7" s="109"/>
      <c r="J7" s="112"/>
      <c r="K7" s="56"/>
      <c r="L7" s="67"/>
      <c r="M7" s="60"/>
      <c r="N7" s="61"/>
      <c r="O7" s="61"/>
      <c r="P7" s="61"/>
      <c r="Q7" s="61"/>
      <c r="R7" s="61"/>
      <c r="S7" s="61"/>
      <c r="T7" s="61"/>
      <c r="U7" s="62"/>
    </row>
    <row r="8" spans="5:21" ht="46.5" customHeight="1" thickBot="1" x14ac:dyDescent="0.3">
      <c r="E8" s="107"/>
      <c r="F8" s="109"/>
      <c r="G8" s="68"/>
      <c r="H8" s="69"/>
      <c r="I8" s="109"/>
      <c r="J8" s="112"/>
      <c r="K8" s="56"/>
      <c r="L8" s="67"/>
      <c r="M8" s="60"/>
      <c r="N8" s="61"/>
      <c r="O8" s="61"/>
      <c r="P8" s="61"/>
      <c r="Q8" s="61"/>
      <c r="R8" s="61"/>
      <c r="S8" s="61"/>
      <c r="T8" s="61"/>
      <c r="U8" s="62"/>
    </row>
    <row r="9" spans="5:21" x14ac:dyDescent="0.25">
      <c r="E9" s="48" t="s">
        <v>11</v>
      </c>
      <c r="F9" s="45">
        <v>30</v>
      </c>
      <c r="G9" s="32">
        <v>21</v>
      </c>
      <c r="H9" s="32">
        <v>6</v>
      </c>
      <c r="I9" s="33">
        <f>G9+H9</f>
        <v>27</v>
      </c>
      <c r="J9" s="32">
        <f>G9+0.9*H9</f>
        <v>26.4</v>
      </c>
      <c r="K9" s="32">
        <v>3.5</v>
      </c>
      <c r="L9" s="46">
        <f t="shared" ref="L9:L16" si="0">IF(OR(J9=F9, J9 &gt; F9),M9,IF(OR(AND(J9=(F9-5),J9&lt;F9),AND(J9&gt;(F9-5),J9&lt;F9)),N9,IF(OR(AND(J9=(F9-10),J9&lt;(F9-5)),AND(J9&gt;(F9-10),J9&lt;(F9-5))),O9,IF(J9&lt;((F9-10)),P9,"NO"))))</f>
        <v>2.9750000000000001</v>
      </c>
      <c r="M9" s="29">
        <f>1*K9</f>
        <v>3.5</v>
      </c>
      <c r="N9" s="29">
        <f>K9*0.85</f>
        <v>2.9750000000000001</v>
      </c>
      <c r="O9" s="29">
        <f>K9*0.8</f>
        <v>2.8000000000000003</v>
      </c>
      <c r="P9" s="29">
        <f>K9*0.75</f>
        <v>2.625</v>
      </c>
      <c r="Q9" s="70" t="s">
        <v>43</v>
      </c>
      <c r="R9" s="71"/>
      <c r="S9" s="71"/>
      <c r="T9" s="71"/>
      <c r="U9" s="72"/>
    </row>
    <row r="10" spans="5:21" x14ac:dyDescent="0.25">
      <c r="E10" s="2" t="s">
        <v>15</v>
      </c>
      <c r="F10" s="5">
        <v>15</v>
      </c>
      <c r="G10" s="4">
        <v>20</v>
      </c>
      <c r="H10" s="4">
        <v>2</v>
      </c>
      <c r="I10" s="6">
        <f t="shared" ref="I10:I23" si="1">G10+H10</f>
        <v>22</v>
      </c>
      <c r="J10" s="4">
        <f t="shared" ref="J10:J24" si="2">G10+0.9*H10</f>
        <v>21.8</v>
      </c>
      <c r="K10" s="4">
        <v>2</v>
      </c>
      <c r="L10" s="35">
        <f t="shared" si="0"/>
        <v>2</v>
      </c>
      <c r="M10" s="28">
        <f t="shared" ref="M10:M16" si="3">1*K10</f>
        <v>2</v>
      </c>
      <c r="N10" s="28">
        <f t="shared" ref="N10:N16" si="4">K10*0.85</f>
        <v>1.7</v>
      </c>
      <c r="O10" s="28">
        <f t="shared" ref="O10:O16" si="5">K10*0.8</f>
        <v>1.6</v>
      </c>
      <c r="P10" s="28">
        <f t="shared" ref="P10:P16" si="6">K10*0.75</f>
        <v>1.5</v>
      </c>
      <c r="Q10" s="73"/>
      <c r="R10" s="74"/>
      <c r="S10" s="74"/>
      <c r="T10" s="74"/>
      <c r="U10" s="75"/>
    </row>
    <row r="11" spans="5:21" x14ac:dyDescent="0.25">
      <c r="E11" s="2" t="s">
        <v>3</v>
      </c>
      <c r="F11" s="5">
        <v>15</v>
      </c>
      <c r="G11" s="4">
        <v>5</v>
      </c>
      <c r="H11" s="4">
        <v>9</v>
      </c>
      <c r="I11" s="6">
        <f t="shared" si="1"/>
        <v>14</v>
      </c>
      <c r="J11" s="4">
        <f t="shared" si="2"/>
        <v>13.1</v>
      </c>
      <c r="K11" s="4">
        <v>2</v>
      </c>
      <c r="L11" s="35">
        <f t="shared" si="0"/>
        <v>1.7</v>
      </c>
      <c r="M11" s="28">
        <f t="shared" si="3"/>
        <v>2</v>
      </c>
      <c r="N11" s="28">
        <f t="shared" si="4"/>
        <v>1.7</v>
      </c>
      <c r="O11" s="28">
        <f t="shared" si="5"/>
        <v>1.6</v>
      </c>
      <c r="P11" s="28">
        <f t="shared" si="6"/>
        <v>1.5</v>
      </c>
      <c r="Q11" s="73"/>
      <c r="R11" s="74"/>
      <c r="S11" s="74"/>
      <c r="T11" s="74"/>
      <c r="U11" s="75"/>
    </row>
    <row r="12" spans="5:21" x14ac:dyDescent="0.25">
      <c r="E12" s="2" t="s">
        <v>7</v>
      </c>
      <c r="F12" s="5">
        <v>20</v>
      </c>
      <c r="G12" s="4">
        <v>15</v>
      </c>
      <c r="H12" s="4">
        <v>10</v>
      </c>
      <c r="I12" s="6">
        <f t="shared" si="1"/>
        <v>25</v>
      </c>
      <c r="J12" s="4">
        <f t="shared" si="2"/>
        <v>24</v>
      </c>
      <c r="K12" s="4">
        <v>2.5</v>
      </c>
      <c r="L12" s="35">
        <f t="shared" si="0"/>
        <v>2.5</v>
      </c>
      <c r="M12" s="28">
        <f t="shared" si="3"/>
        <v>2.5</v>
      </c>
      <c r="N12" s="28">
        <f t="shared" si="4"/>
        <v>2.125</v>
      </c>
      <c r="O12" s="28">
        <f t="shared" si="5"/>
        <v>2</v>
      </c>
      <c r="P12" s="28">
        <f t="shared" si="6"/>
        <v>1.875</v>
      </c>
      <c r="Q12" s="73"/>
      <c r="R12" s="74"/>
      <c r="S12" s="74"/>
      <c r="T12" s="74"/>
      <c r="U12" s="75"/>
    </row>
    <row r="13" spans="5:21" x14ac:dyDescent="0.25">
      <c r="E13" s="2" t="s">
        <v>4</v>
      </c>
      <c r="F13" s="5">
        <v>20</v>
      </c>
      <c r="G13" s="4">
        <v>7</v>
      </c>
      <c r="H13" s="4">
        <v>5</v>
      </c>
      <c r="I13" s="6">
        <f t="shared" si="1"/>
        <v>12</v>
      </c>
      <c r="J13" s="4">
        <f t="shared" si="2"/>
        <v>11.5</v>
      </c>
      <c r="K13" s="4">
        <v>2</v>
      </c>
      <c r="L13" s="35">
        <f t="shared" si="0"/>
        <v>1.6</v>
      </c>
      <c r="M13" s="28">
        <f t="shared" si="3"/>
        <v>2</v>
      </c>
      <c r="N13" s="28">
        <f t="shared" si="4"/>
        <v>1.7</v>
      </c>
      <c r="O13" s="28">
        <f t="shared" si="5"/>
        <v>1.6</v>
      </c>
      <c r="P13" s="28">
        <f t="shared" si="6"/>
        <v>1.5</v>
      </c>
      <c r="Q13" s="73"/>
      <c r="R13" s="74"/>
      <c r="S13" s="74"/>
      <c r="T13" s="74"/>
      <c r="U13" s="75"/>
    </row>
    <row r="14" spans="5:21" x14ac:dyDescent="0.25">
      <c r="E14" s="2" t="s">
        <v>2</v>
      </c>
      <c r="F14" s="5">
        <v>15</v>
      </c>
      <c r="G14" s="4">
        <v>15</v>
      </c>
      <c r="H14" s="4">
        <v>0</v>
      </c>
      <c r="I14" s="6">
        <f t="shared" si="1"/>
        <v>15</v>
      </c>
      <c r="J14" s="4">
        <f t="shared" si="2"/>
        <v>15</v>
      </c>
      <c r="K14" s="4">
        <v>2</v>
      </c>
      <c r="L14" s="35">
        <f t="shared" si="0"/>
        <v>2</v>
      </c>
      <c r="M14" s="28">
        <f t="shared" si="3"/>
        <v>2</v>
      </c>
      <c r="N14" s="28">
        <f t="shared" si="4"/>
        <v>1.7</v>
      </c>
      <c r="O14" s="28">
        <f t="shared" si="5"/>
        <v>1.6</v>
      </c>
      <c r="P14" s="28">
        <f t="shared" si="6"/>
        <v>1.5</v>
      </c>
      <c r="Q14" s="73"/>
      <c r="R14" s="74"/>
      <c r="S14" s="74"/>
      <c r="T14" s="74"/>
      <c r="U14" s="75"/>
    </row>
    <row r="15" spans="5:21" x14ac:dyDescent="0.25">
      <c r="E15" s="2" t="s">
        <v>1</v>
      </c>
      <c r="F15" s="5">
        <v>30</v>
      </c>
      <c r="G15" s="4">
        <v>23</v>
      </c>
      <c r="H15" s="4">
        <v>9</v>
      </c>
      <c r="I15" s="6">
        <f t="shared" si="1"/>
        <v>32</v>
      </c>
      <c r="J15" s="4">
        <f t="shared" si="2"/>
        <v>31.1</v>
      </c>
      <c r="K15" s="4">
        <v>3.5</v>
      </c>
      <c r="L15" s="35">
        <f t="shared" si="0"/>
        <v>3.5</v>
      </c>
      <c r="M15" s="28">
        <f t="shared" si="3"/>
        <v>3.5</v>
      </c>
      <c r="N15" s="28">
        <f t="shared" si="4"/>
        <v>2.9750000000000001</v>
      </c>
      <c r="O15" s="28">
        <f t="shared" si="5"/>
        <v>2.8000000000000003</v>
      </c>
      <c r="P15" s="28">
        <f t="shared" si="6"/>
        <v>2.625</v>
      </c>
      <c r="Q15" s="73"/>
      <c r="R15" s="74"/>
      <c r="S15" s="74"/>
      <c r="T15" s="74"/>
      <c r="U15" s="75"/>
    </row>
    <row r="16" spans="5:21" ht="15.75" thickBot="1" x14ac:dyDescent="0.3">
      <c r="E16" s="36" t="s">
        <v>13</v>
      </c>
      <c r="F16" s="40">
        <v>30</v>
      </c>
      <c r="G16" s="37">
        <v>40</v>
      </c>
      <c r="H16" s="37">
        <v>20</v>
      </c>
      <c r="I16" s="38">
        <f t="shared" si="1"/>
        <v>60</v>
      </c>
      <c r="J16" s="37">
        <f t="shared" si="2"/>
        <v>58</v>
      </c>
      <c r="K16" s="37">
        <v>3.5</v>
      </c>
      <c r="L16" s="39">
        <f t="shared" si="0"/>
        <v>3.5</v>
      </c>
      <c r="M16" s="30">
        <f t="shared" si="3"/>
        <v>3.5</v>
      </c>
      <c r="N16" s="30">
        <f t="shared" si="4"/>
        <v>2.9750000000000001</v>
      </c>
      <c r="O16" s="30">
        <f t="shared" si="5"/>
        <v>2.8000000000000003</v>
      </c>
      <c r="P16" s="30">
        <f t="shared" si="6"/>
        <v>2.625</v>
      </c>
      <c r="Q16" s="76"/>
      <c r="R16" s="77"/>
      <c r="S16" s="77"/>
      <c r="T16" s="77"/>
      <c r="U16" s="78"/>
    </row>
    <row r="17" spans="5:21" ht="15" customHeight="1" x14ac:dyDescent="0.25">
      <c r="E17" s="44" t="s">
        <v>12</v>
      </c>
      <c r="F17" s="45">
        <v>12</v>
      </c>
      <c r="G17" s="32">
        <v>9</v>
      </c>
      <c r="H17" s="32">
        <v>5</v>
      </c>
      <c r="I17" s="33">
        <f t="shared" si="1"/>
        <v>14</v>
      </c>
      <c r="J17" s="32">
        <f t="shared" si="2"/>
        <v>13.5</v>
      </c>
      <c r="K17" s="32">
        <v>1</v>
      </c>
      <c r="L17" s="46">
        <f t="shared" ref="L17:L24" si="7">IF(OR(I17=F17, I17 &gt; F17),M17,IF(OR(AND(I17=(F17-2),I17&lt;F17),AND(I17&gt;(F17-2),I17&lt;F17)),N17,IF(OR(AND(I17=(F17-4),I17&lt;(F17-2)),AND(I17&gt;(F17-4),I17&lt;(F17-2))),O17,IF(I17&lt;((F17-4)),P17,"NO"))))</f>
        <v>1</v>
      </c>
      <c r="M17" s="29">
        <f t="shared" ref="M17" si="8">1*K17</f>
        <v>1</v>
      </c>
      <c r="N17" s="29">
        <f t="shared" ref="N17" si="9">K17*0.85</f>
        <v>0.85</v>
      </c>
      <c r="O17" s="29">
        <f t="shared" ref="O17" si="10">K17*0.8</f>
        <v>0.8</v>
      </c>
      <c r="P17" s="29">
        <f t="shared" ref="P17" si="11">K17*0.75</f>
        <v>0.75</v>
      </c>
      <c r="Q17" s="70" t="s">
        <v>42</v>
      </c>
      <c r="R17" s="79"/>
      <c r="S17" s="79"/>
      <c r="T17" s="79"/>
      <c r="U17" s="80"/>
    </row>
    <row r="18" spans="5:21" x14ac:dyDescent="0.25">
      <c r="E18" s="3" t="s">
        <v>10</v>
      </c>
      <c r="F18" s="5">
        <v>10</v>
      </c>
      <c r="G18" s="4">
        <v>4</v>
      </c>
      <c r="H18" s="4">
        <v>2</v>
      </c>
      <c r="I18" s="6">
        <f t="shared" si="1"/>
        <v>6</v>
      </c>
      <c r="J18" s="4">
        <f t="shared" si="2"/>
        <v>5.8</v>
      </c>
      <c r="K18" s="4">
        <v>1</v>
      </c>
      <c r="L18" s="35">
        <f t="shared" si="7"/>
        <v>0.8</v>
      </c>
      <c r="M18" s="28">
        <f t="shared" ref="M18:M24" si="12">1*K18</f>
        <v>1</v>
      </c>
      <c r="N18" s="28">
        <f t="shared" ref="N18:N24" si="13">K18*0.85</f>
        <v>0.85</v>
      </c>
      <c r="O18" s="28">
        <f t="shared" ref="O18:O24" si="14">K18*0.8</f>
        <v>0.8</v>
      </c>
      <c r="P18" s="28">
        <f t="shared" ref="P18:P24" si="15">K18*0.75</f>
        <v>0.75</v>
      </c>
      <c r="Q18" s="81"/>
      <c r="R18" s="82"/>
      <c r="S18" s="82"/>
      <c r="T18" s="82"/>
      <c r="U18" s="83"/>
    </row>
    <row r="19" spans="5:21" x14ac:dyDescent="0.25">
      <c r="E19" s="2" t="s">
        <v>9</v>
      </c>
      <c r="F19" s="5">
        <v>12</v>
      </c>
      <c r="G19" s="4">
        <v>2</v>
      </c>
      <c r="H19" s="4">
        <v>6</v>
      </c>
      <c r="I19" s="6">
        <f t="shared" si="1"/>
        <v>8</v>
      </c>
      <c r="J19" s="4">
        <f t="shared" si="2"/>
        <v>7.4</v>
      </c>
      <c r="K19" s="4">
        <v>1</v>
      </c>
      <c r="L19" s="35">
        <f>IF(OR(I19=F19, I19 &gt; F19),M19,IF(OR(AND(I19=(F19-2),I19&lt;F19),AND(I19&gt;(F19-2),I19&lt;F19)),N19,IF(OR(AND(I19=(F19-4),I19&lt;(F19-2)),AND(I19&gt;(F19-4),I19&lt;(F19-2))),O19,IF(I19&lt;((F19-4)),P19,"NO"))))</f>
        <v>0.8</v>
      </c>
      <c r="M19" s="28">
        <f t="shared" si="12"/>
        <v>1</v>
      </c>
      <c r="N19" s="28">
        <f t="shared" si="13"/>
        <v>0.85</v>
      </c>
      <c r="O19" s="28">
        <f t="shared" si="14"/>
        <v>0.8</v>
      </c>
      <c r="P19" s="28">
        <f t="shared" si="15"/>
        <v>0.75</v>
      </c>
      <c r="Q19" s="81"/>
      <c r="R19" s="82"/>
      <c r="S19" s="82"/>
      <c r="T19" s="82"/>
      <c r="U19" s="83"/>
    </row>
    <row r="20" spans="5:21" x14ac:dyDescent="0.25">
      <c r="E20" s="2" t="s">
        <v>20</v>
      </c>
      <c r="F20" s="5">
        <v>10</v>
      </c>
      <c r="G20" s="4">
        <v>10</v>
      </c>
      <c r="H20" s="4">
        <v>5</v>
      </c>
      <c r="I20" s="6">
        <f t="shared" si="1"/>
        <v>15</v>
      </c>
      <c r="J20" s="4">
        <f t="shared" si="2"/>
        <v>14.5</v>
      </c>
      <c r="K20" s="4">
        <v>1.5</v>
      </c>
      <c r="L20" s="35">
        <f t="shared" si="7"/>
        <v>1.5</v>
      </c>
      <c r="M20" s="28">
        <f t="shared" si="12"/>
        <v>1.5</v>
      </c>
      <c r="N20" s="28">
        <f t="shared" si="13"/>
        <v>1.2749999999999999</v>
      </c>
      <c r="O20" s="28">
        <f t="shared" si="14"/>
        <v>1.2000000000000002</v>
      </c>
      <c r="P20" s="28">
        <f t="shared" si="15"/>
        <v>1.125</v>
      </c>
      <c r="Q20" s="81"/>
      <c r="R20" s="82"/>
      <c r="S20" s="82"/>
      <c r="T20" s="82"/>
      <c r="U20" s="83"/>
    </row>
    <row r="21" spans="5:21" ht="30" x14ac:dyDescent="0.25">
      <c r="E21" s="7" t="s">
        <v>8</v>
      </c>
      <c r="F21" s="5">
        <v>12</v>
      </c>
      <c r="G21" s="4">
        <v>3</v>
      </c>
      <c r="H21" s="4">
        <v>15</v>
      </c>
      <c r="I21" s="6">
        <f t="shared" si="1"/>
        <v>18</v>
      </c>
      <c r="J21" s="4">
        <f t="shared" si="2"/>
        <v>16.5</v>
      </c>
      <c r="K21" s="4">
        <v>1.5</v>
      </c>
      <c r="L21" s="35">
        <f t="shared" si="7"/>
        <v>1.5</v>
      </c>
      <c r="M21" s="28">
        <f t="shared" si="12"/>
        <v>1.5</v>
      </c>
      <c r="N21" s="28">
        <f t="shared" si="13"/>
        <v>1.2749999999999999</v>
      </c>
      <c r="O21" s="28">
        <f t="shared" si="14"/>
        <v>1.2000000000000002</v>
      </c>
      <c r="P21" s="28">
        <f t="shared" si="15"/>
        <v>1.125</v>
      </c>
      <c r="Q21" s="81"/>
      <c r="R21" s="82"/>
      <c r="S21" s="82"/>
      <c r="T21" s="82"/>
      <c r="U21" s="83"/>
    </row>
    <row r="22" spans="5:21" x14ac:dyDescent="0.25">
      <c r="E22" s="2" t="s">
        <v>6</v>
      </c>
      <c r="F22" s="5">
        <v>12</v>
      </c>
      <c r="G22" s="4">
        <v>8</v>
      </c>
      <c r="H22" s="4">
        <v>0</v>
      </c>
      <c r="I22" s="6">
        <f t="shared" si="1"/>
        <v>8</v>
      </c>
      <c r="J22" s="4">
        <f t="shared" si="2"/>
        <v>8</v>
      </c>
      <c r="K22" s="4">
        <v>1</v>
      </c>
      <c r="L22" s="35">
        <f t="shared" si="7"/>
        <v>0.8</v>
      </c>
      <c r="M22" s="28">
        <f t="shared" si="12"/>
        <v>1</v>
      </c>
      <c r="N22" s="28">
        <f t="shared" si="13"/>
        <v>0.85</v>
      </c>
      <c r="O22" s="28">
        <f t="shared" si="14"/>
        <v>0.8</v>
      </c>
      <c r="P22" s="28">
        <f t="shared" si="15"/>
        <v>0.75</v>
      </c>
      <c r="Q22" s="81"/>
      <c r="R22" s="82"/>
      <c r="S22" s="82"/>
      <c r="T22" s="82"/>
      <c r="U22" s="83"/>
    </row>
    <row r="23" spans="5:21" x14ac:dyDescent="0.25">
      <c r="E23" s="2" t="s">
        <v>5</v>
      </c>
      <c r="F23" s="5">
        <v>10</v>
      </c>
      <c r="G23" s="4">
        <v>0</v>
      </c>
      <c r="H23" s="4">
        <v>8</v>
      </c>
      <c r="I23" s="6">
        <f t="shared" si="1"/>
        <v>8</v>
      </c>
      <c r="J23" s="4">
        <f t="shared" si="2"/>
        <v>7.2</v>
      </c>
      <c r="K23" s="4">
        <v>1</v>
      </c>
      <c r="L23" s="35">
        <f t="shared" si="7"/>
        <v>0.85</v>
      </c>
      <c r="M23" s="28">
        <f t="shared" si="12"/>
        <v>1</v>
      </c>
      <c r="N23" s="28">
        <f t="shared" si="13"/>
        <v>0.85</v>
      </c>
      <c r="O23" s="28">
        <f t="shared" si="14"/>
        <v>0.8</v>
      </c>
      <c r="P23" s="28">
        <f t="shared" si="15"/>
        <v>0.75</v>
      </c>
      <c r="Q23" s="81"/>
      <c r="R23" s="82"/>
      <c r="S23" s="82"/>
      <c r="T23" s="82"/>
      <c r="U23" s="83"/>
    </row>
    <row r="24" spans="5:21" ht="15.75" thickBot="1" x14ac:dyDescent="0.3">
      <c r="E24" s="47" t="s">
        <v>14</v>
      </c>
      <c r="F24" s="40">
        <v>12</v>
      </c>
      <c r="G24" s="37">
        <v>1</v>
      </c>
      <c r="H24" s="37">
        <v>3</v>
      </c>
      <c r="I24" s="38">
        <f t="shared" ref="I24" si="16">G24+H24</f>
        <v>4</v>
      </c>
      <c r="J24" s="37">
        <f t="shared" si="2"/>
        <v>3.7</v>
      </c>
      <c r="K24" s="37">
        <v>1</v>
      </c>
      <c r="L24" s="39">
        <f t="shared" si="7"/>
        <v>0.75</v>
      </c>
      <c r="M24" s="30">
        <f t="shared" si="12"/>
        <v>1</v>
      </c>
      <c r="N24" s="30">
        <f t="shared" si="13"/>
        <v>0.85</v>
      </c>
      <c r="O24" s="30">
        <f t="shared" si="14"/>
        <v>0.8</v>
      </c>
      <c r="P24" s="30">
        <f t="shared" si="15"/>
        <v>0.75</v>
      </c>
      <c r="Q24" s="84"/>
      <c r="R24" s="85"/>
      <c r="S24" s="85"/>
      <c r="T24" s="85"/>
      <c r="U24" s="86"/>
    </row>
    <row r="25" spans="5:21" ht="21.75" thickBot="1" x14ac:dyDescent="0.4">
      <c r="E25" s="41" t="s">
        <v>16</v>
      </c>
      <c r="F25" s="42">
        <f>SUM(F9:F24)</f>
        <v>265</v>
      </c>
      <c r="G25" s="9"/>
      <c r="H25" s="10" t="s">
        <v>44</v>
      </c>
      <c r="I25" s="11">
        <f>SUM(I9:I24)</f>
        <v>288</v>
      </c>
      <c r="J25" s="31"/>
      <c r="K25" s="6">
        <f>SUM(K9:K24)</f>
        <v>30</v>
      </c>
      <c r="L25" s="49">
        <f>SUM(L9:L24)</f>
        <v>27.775000000000002</v>
      </c>
      <c r="P25" s="8"/>
      <c r="Q25" s="3"/>
    </row>
    <row r="26" spans="5:21" ht="21.75" customHeight="1" x14ac:dyDescent="0.3">
      <c r="E26" s="3"/>
      <c r="F26" s="31"/>
      <c r="G26" s="31"/>
      <c r="H26" s="31"/>
      <c r="I26" s="34"/>
      <c r="L26" s="13" t="s">
        <v>24</v>
      </c>
      <c r="M26" s="8"/>
      <c r="N26" s="8"/>
      <c r="O26" s="8"/>
      <c r="P26" s="12"/>
    </row>
    <row r="27" spans="5:21" ht="21.75" customHeight="1" thickBot="1" x14ac:dyDescent="0.3">
      <c r="E27" s="50" t="s">
        <v>48</v>
      </c>
      <c r="F27" s="51"/>
      <c r="G27" s="51"/>
      <c r="H27" s="51"/>
      <c r="I27" s="52"/>
      <c r="L27" s="92" t="s">
        <v>25</v>
      </c>
      <c r="M27" s="93"/>
      <c r="N27" s="93"/>
      <c r="O27" s="93"/>
      <c r="P27" s="94"/>
    </row>
    <row r="28" spans="5:21" x14ac:dyDescent="0.25">
      <c r="E28" s="50"/>
      <c r="F28" s="51"/>
      <c r="G28" s="51"/>
      <c r="H28" s="51"/>
      <c r="I28" s="52"/>
      <c r="L28" s="95" t="s">
        <v>36</v>
      </c>
      <c r="M28" s="96"/>
      <c r="N28" s="96"/>
      <c r="O28" s="96"/>
      <c r="P28" s="97"/>
    </row>
    <row r="29" spans="5:21" ht="15.75" thickBot="1" x14ac:dyDescent="0.3">
      <c r="E29" s="50"/>
      <c r="F29" s="51"/>
      <c r="G29" s="51"/>
      <c r="H29" s="51"/>
      <c r="I29" s="52"/>
      <c r="L29" s="98"/>
      <c r="M29" s="99"/>
      <c r="N29" s="99"/>
      <c r="O29" s="99"/>
      <c r="P29" s="100"/>
    </row>
    <row r="30" spans="5:21" x14ac:dyDescent="0.25">
      <c r="E30" s="50"/>
      <c r="F30" s="51"/>
      <c r="G30" s="51"/>
      <c r="H30" s="51"/>
      <c r="I30" s="52"/>
      <c r="L30" s="18"/>
      <c r="M30" s="15" t="s">
        <v>27</v>
      </c>
      <c r="N30" s="15" t="s">
        <v>28</v>
      </c>
      <c r="O30" s="16" t="s">
        <v>29</v>
      </c>
      <c r="P30" s="17" t="s">
        <v>0</v>
      </c>
    </row>
    <row r="31" spans="5:21" x14ac:dyDescent="0.25">
      <c r="E31" s="50"/>
      <c r="F31" s="51"/>
      <c r="G31" s="51"/>
      <c r="H31" s="51"/>
      <c r="I31" s="52"/>
      <c r="L31" s="19" t="s">
        <v>30</v>
      </c>
      <c r="M31" s="14">
        <f>L25</f>
        <v>27.775000000000002</v>
      </c>
      <c r="N31" s="43">
        <v>26.14</v>
      </c>
      <c r="O31" s="43">
        <v>20.84</v>
      </c>
      <c r="P31" s="20"/>
    </row>
    <row r="32" spans="5:21" ht="56.25" customHeight="1" x14ac:dyDescent="0.25">
      <c r="E32" s="50"/>
      <c r="F32" s="51"/>
      <c r="G32" s="51"/>
      <c r="H32" s="51"/>
      <c r="I32" s="52"/>
      <c r="L32" s="19" t="s">
        <v>33</v>
      </c>
      <c r="M32" s="101">
        <f>MAX(M31:O31)</f>
        <v>27.775000000000002</v>
      </c>
      <c r="N32" s="102"/>
      <c r="O32" s="102"/>
      <c r="P32" s="21"/>
    </row>
    <row r="33" spans="5:16" ht="30" x14ac:dyDescent="0.25">
      <c r="E33" s="50"/>
      <c r="F33" s="51"/>
      <c r="G33" s="51"/>
      <c r="H33" s="51"/>
      <c r="I33" s="52"/>
      <c r="L33" s="19" t="s">
        <v>31</v>
      </c>
      <c r="M33" s="103">
        <v>30</v>
      </c>
      <c r="N33" s="103"/>
      <c r="O33" s="103"/>
      <c r="P33" s="22" t="s">
        <v>34</v>
      </c>
    </row>
    <row r="34" spans="5:16" x14ac:dyDescent="0.25">
      <c r="E34" s="50"/>
      <c r="F34" s="51"/>
      <c r="G34" s="51"/>
      <c r="H34" s="51"/>
      <c r="I34" s="52"/>
      <c r="L34" s="23" t="s">
        <v>32</v>
      </c>
      <c r="M34" s="102" t="s">
        <v>37</v>
      </c>
      <c r="N34" s="102"/>
      <c r="O34" s="102"/>
      <c r="P34" s="20"/>
    </row>
    <row r="35" spans="5:16" ht="18.75" x14ac:dyDescent="0.25">
      <c r="E35" s="50"/>
      <c r="F35" s="51"/>
      <c r="G35" s="51"/>
      <c r="H35" s="51"/>
      <c r="I35" s="52"/>
      <c r="L35" s="90" t="s">
        <v>38</v>
      </c>
      <c r="M35" s="27">
        <f>M31/$M$32*$M$33</f>
        <v>30</v>
      </c>
      <c r="N35" s="27">
        <f t="shared" ref="N35:O35" si="17">N31/$M$32*$M$33</f>
        <v>28.234023402340235</v>
      </c>
      <c r="O35" s="27">
        <f t="shared" si="17"/>
        <v>22.509450945094507</v>
      </c>
      <c r="P35" s="21"/>
    </row>
    <row r="36" spans="5:16" ht="16.5" thickBot="1" x14ac:dyDescent="0.3">
      <c r="E36" s="50"/>
      <c r="F36" s="51"/>
      <c r="G36" s="51"/>
      <c r="H36" s="51"/>
      <c r="I36" s="52"/>
      <c r="L36" s="91"/>
      <c r="M36" s="24" t="s">
        <v>35</v>
      </c>
      <c r="N36" s="25"/>
      <c r="O36" s="25"/>
      <c r="P36" s="26"/>
    </row>
    <row r="37" spans="5:16" x14ac:dyDescent="0.25">
      <c r="E37" s="50"/>
      <c r="F37" s="51"/>
      <c r="G37" s="51"/>
      <c r="H37" s="51"/>
      <c r="I37" s="52"/>
    </row>
    <row r="38" spans="5:16" x14ac:dyDescent="0.25">
      <c r="E38" s="50"/>
      <c r="F38" s="51"/>
      <c r="G38" s="51"/>
      <c r="H38" s="51"/>
      <c r="I38" s="52"/>
    </row>
    <row r="39" spans="5:16" x14ac:dyDescent="0.25">
      <c r="E39" s="50"/>
      <c r="F39" s="51"/>
      <c r="G39" s="51"/>
      <c r="H39" s="51"/>
      <c r="I39" s="52"/>
    </row>
    <row r="40" spans="5:16" x14ac:dyDescent="0.25">
      <c r="E40" s="50"/>
      <c r="F40" s="51"/>
      <c r="G40" s="51"/>
      <c r="H40" s="51"/>
      <c r="I40" s="52"/>
    </row>
    <row r="41" spans="5:16" x14ac:dyDescent="0.25">
      <c r="E41" s="50"/>
      <c r="F41" s="51"/>
      <c r="G41" s="51"/>
      <c r="H41" s="51"/>
      <c r="I41" s="52"/>
    </row>
    <row r="42" spans="5:16" ht="15.75" thickBot="1" x14ac:dyDescent="0.3">
      <c r="E42" s="53"/>
      <c r="F42" s="54"/>
      <c r="G42" s="54"/>
      <c r="H42" s="54"/>
      <c r="I42" s="55"/>
    </row>
  </sheetData>
  <mergeCells count="22">
    <mergeCell ref="E3:U3"/>
    <mergeCell ref="L35:L36"/>
    <mergeCell ref="L27:P27"/>
    <mergeCell ref="L28:P29"/>
    <mergeCell ref="M32:O32"/>
    <mergeCell ref="M33:O33"/>
    <mergeCell ref="M34:O34"/>
    <mergeCell ref="E4:I5"/>
    <mergeCell ref="E6:E8"/>
    <mergeCell ref="F6:F8"/>
    <mergeCell ref="G6:H6"/>
    <mergeCell ref="I6:I8"/>
    <mergeCell ref="J6:J8"/>
    <mergeCell ref="E27:I42"/>
    <mergeCell ref="K6:K8"/>
    <mergeCell ref="M6:U8"/>
    <mergeCell ref="J4:U5"/>
    <mergeCell ref="L6:L8"/>
    <mergeCell ref="G7:G8"/>
    <mergeCell ref="H7:H8"/>
    <mergeCell ref="Q9:U16"/>
    <mergeCell ref="Q17:U24"/>
  </mergeCells>
  <pageMargins left="0.25" right="0.25" top="0.75" bottom="0.75" header="0.3" footer="0.3"/>
  <pageSetup paperSize="9" scale="1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METODO CALCOLO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Soattini</dc:creator>
  <cp:lastModifiedBy>Lucia Brancaleoni</cp:lastModifiedBy>
  <cp:lastPrinted>2021-03-25T09:35:45Z</cp:lastPrinted>
  <dcterms:created xsi:type="dcterms:W3CDTF">2016-11-29T11:08:06Z</dcterms:created>
  <dcterms:modified xsi:type="dcterms:W3CDTF">2021-04-09T10:31:09Z</dcterms:modified>
</cp:coreProperties>
</file>